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خصيبة\"/>
    </mc:Choice>
  </mc:AlternateContent>
  <xr:revisionPtr revIDLastSave="0" documentId="13_ncr:1_{5BB9CE0D-840D-4716-81E0-52B2F9876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<sst xmlns="http://schemas.openxmlformats.org/spreadsheetml/2006/main" count="554" uniqueCount="447">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</sst>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20BA60BE-92A7-488E-8434-0C30E4BC84BB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بخصيبة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(1290255.51)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:15 / 8 / 1437 هـ      ترخيص رقم 498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/ 8 / 1437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خصيبة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0590760060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tkh2030@gmail.com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N15" sqref="N15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1290255.51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G10" sqref="G10"/>
    </sheetView>
  </sheetViews>
  <sheetFormatPr defaultRowHeight="13.8"/>
  <cols>
    <col min="2" max="2" width="8.09765625" bestFit="1" customWidth="1"/>
    <col min="3" max="3" width="32.09765625" customWidth="1"/>
    <col min="7" max="7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97">
        <v>780000</v>
      </c>
      <c r="H10" s="219"/>
      <c r="I10" s="217"/>
      <c r="J10" s="219"/>
      <c r="K10" s="219"/>
      <c r="L10" s="219"/>
      <c r="N10" s="141">
        <f t="shared" si="0"/>
        <v>780000</v>
      </c>
      <c r="O10" s="141">
        <f t="shared" si="1"/>
        <v>0</v>
      </c>
      <c r="P10" s="141">
        <f t="shared" si="2"/>
        <v>780000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780000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780000</v>
      </c>
      <c r="O12" s="6">
        <f t="shared" si="1"/>
        <v>0</v>
      </c>
      <c r="P12" s="6">
        <f t="shared" si="2"/>
        <v>780000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780000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780000</v>
      </c>
      <c r="O26" s="9">
        <f t="shared" si="1"/>
        <v>0</v>
      </c>
      <c r="P26" s="9">
        <f t="shared" si="2"/>
        <v>780000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2" activePane="bottomRight" state="frozen"/>
      <selection pane="topRight" activeCell="M1" sqref="M1"/>
      <selection pane="bottomLeft" activeCell="A5" sqref="A5"/>
      <selection pane="bottomRight" activeCell="F243" sqref="F243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41745.75</v>
      </c>
      <c r="E5" s="223">
        <f>E6</f>
        <v>12031.75</v>
      </c>
      <c r="F5" s="224">
        <f>F210</f>
        <v>29714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12031.75</v>
      </c>
      <c r="E6" s="226">
        <f>E7+E38+E134+E190</f>
        <v>12031.75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4500</v>
      </c>
      <c r="E7" s="226">
        <f>E8+E17</f>
        <v>4500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4500</v>
      </c>
      <c r="E8" s="226">
        <f>SUM(E9:E16)</f>
        <v>4500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4500</v>
      </c>
      <c r="E9" s="226">
        <v>4500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5520</v>
      </c>
      <c r="E38" s="226">
        <f>E39+E49+E88+E118</f>
        <v>5520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2875</v>
      </c>
      <c r="E49" s="226">
        <f>E50+E52+E59+E66+E72+E74+E76+E78+E80+E82+E84+E86</f>
        <v>2875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2875</v>
      </c>
      <c r="E66" s="226">
        <f>SUM(E67:E71)</f>
        <v>2875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2875</v>
      </c>
      <c r="E69" s="226">
        <v>2875</v>
      </c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2645</v>
      </c>
      <c r="E88" s="226">
        <f>SUM(E89:E93,E97:E100,E109,E113)</f>
        <v>2645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2645</v>
      </c>
      <c r="E109" s="226">
        <f>SUM(E110:E112)</f>
        <v>2645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2645</v>
      </c>
      <c r="E110" s="226">
        <v>2645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2011.75</v>
      </c>
      <c r="E134" s="226">
        <f>SUM(E135,E137,E144,E150,E155,E157,E159,E161,E163,E165,E167,E169,E171,E183)</f>
        <v>2011.75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351</v>
      </c>
      <c r="E161" s="226">
        <f>E162</f>
        <v>351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351</v>
      </c>
      <c r="E162" s="226">
        <v>351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29714</v>
      </c>
      <c r="E210" s="228"/>
      <c r="F210" s="227">
        <f>SUM(F211,F249)</f>
        <v>29714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29714</v>
      </c>
      <c r="E211" s="232"/>
      <c r="F211" s="227">
        <f>SUM(F212,F214,F223,F232,F238)</f>
        <v>29714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29714</v>
      </c>
      <c r="E238" s="232"/>
      <c r="F238" s="227">
        <f>SUM(F239:F248)</f>
        <v>29714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3000</v>
      </c>
      <c r="E240" s="232"/>
      <c r="F240" s="227">
        <v>3000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25614</v>
      </c>
      <c r="E244" s="232"/>
      <c r="F244" s="227">
        <v>25614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1100</v>
      </c>
      <c r="E245" s="232"/>
      <c r="F245" s="227">
        <v>1100</v>
      </c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41745.75</v>
      </c>
      <c r="E293" s="243">
        <f>E5</f>
        <v>12031.75</v>
      </c>
      <c r="F293" s="243">
        <f>F210</f>
        <v>29714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20" sqref="D20"/>
    </sheetView>
  </sheetViews>
  <sheetFormatPr defaultRowHeight="13.8"/>
  <cols>
    <col min="3" max="3" width="44.3984375" customWidth="1"/>
    <col min="4" max="4" width="10.8984375" bestFit="1" customWidth="1"/>
    <col min="5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862017.76</v>
      </c>
      <c r="E7" s="204">
        <v>144691.76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95">
        <v>48029</v>
      </c>
      <c r="E10" s="204">
        <v>48029</v>
      </c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910046.76</v>
      </c>
      <c r="E15" s="161">
        <f>SUM(E7:E14)</f>
        <v>192720.76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66210</v>
      </c>
      <c r="E17" s="211">
        <v>47880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6">
        <v>330181</v>
      </c>
      <c r="E20" s="211">
        <v>325571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396391</v>
      </c>
      <c r="E22" s="161">
        <f>SUM(E17:E21)</f>
        <v>373451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1306437.76</v>
      </c>
      <c r="E33" s="166">
        <f>E15+E22+E31</f>
        <v>566171.76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4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11.398437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16182.25</v>
      </c>
      <c r="F19" s="211">
        <v>14170.5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16182.25</v>
      </c>
      <c r="F22" s="161">
        <f>SUM(F15:F21)</f>
        <v>14170.5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1022306</v>
      </c>
      <c r="F25" s="204">
        <v>272020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267949.51</v>
      </c>
      <c r="F26" s="204">
        <v>279981.26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1290255.51</v>
      </c>
      <c r="F28" s="164">
        <f>SUM(F25:F27)</f>
        <v>552001.26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1306437.76</v>
      </c>
      <c r="F30" s="166">
        <f>F13+F22+F28</f>
        <v>566171.76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9" zoomScale="80" zoomScaleNormal="80" workbookViewId="0">
      <selection activeCell="H39" sqref="H39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29714</v>
      </c>
      <c r="E32" s="117"/>
      <c r="F32" s="123">
        <v>31105</v>
      </c>
      <c r="G32" s="126" t="s">
        <v>142</v>
      </c>
      <c r="H32" s="175">
        <f>'تقرير الايرادات والتبرعات '!G10</f>
        <v>780000</v>
      </c>
      <c r="J32" s="140">
        <f t="shared" si="0"/>
        <v>750286</v>
      </c>
      <c r="K32" s="244">
        <f>SUM(H33:H42)</f>
        <v>780000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3000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67000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>
        <v>540000</v>
      </c>
      <c r="J36" s="140">
        <f t="shared" si="0"/>
        <v>540000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25614</v>
      </c>
      <c r="E38" s="117"/>
      <c r="F38" s="124">
        <v>31105006</v>
      </c>
      <c r="G38" s="125" t="s">
        <v>154</v>
      </c>
      <c r="H38" s="175">
        <v>160000</v>
      </c>
      <c r="J38" s="140">
        <f t="shared" si="0"/>
        <v>134386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1100</v>
      </c>
      <c r="E39" s="117"/>
      <c r="F39" s="124">
        <v>31105007</v>
      </c>
      <c r="G39" s="125" t="s">
        <v>156</v>
      </c>
      <c r="H39" s="175">
        <v>10000</v>
      </c>
      <c r="J39" s="140">
        <f t="shared" si="0"/>
        <v>8900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29714</v>
      </c>
      <c r="E48" s="119"/>
      <c r="F48" s="128"/>
      <c r="G48" s="50" t="s">
        <v>42</v>
      </c>
      <c r="H48" s="177">
        <f>H7+H8+H17+H26+H32+H43</f>
        <v>780000</v>
      </c>
      <c r="J48" s="51">
        <f>H48-D48</f>
        <v>750286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272020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1022306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2022-05-09T15:43:08Z</dcterms:modified>
</cp:coreProperties>
</file>